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latham\Documents\Sipex\power management\app designs\xilinx\usp\Project Outputs for Xilinx US+\"/>
    </mc:Choice>
  </mc:AlternateContent>
  <bookViews>
    <workbookView xWindow="0" yWindow="0" windowWidth="21570" windowHeight="10245"/>
  </bookViews>
  <sheets>
    <sheet name="Xilinx US+ (non mgt)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F24" i="1"/>
  <c r="F22" i="1"/>
  <c r="D22" i="1"/>
  <c r="C21" i="1"/>
  <c r="C19" i="1"/>
  <c r="B19" i="1"/>
  <c r="A19" i="1"/>
  <c r="E18" i="1"/>
  <c r="F18" i="1"/>
  <c r="C18" i="1"/>
  <c r="F32" i="1"/>
  <c r="D32" i="1"/>
  <c r="B32" i="1"/>
  <c r="A32" i="1"/>
  <c r="D30" i="1"/>
  <c r="D41" i="1"/>
  <c r="B41" i="1"/>
  <c r="A41" i="1"/>
  <c r="B40" i="1"/>
  <c r="A40" i="1"/>
  <c r="D39" i="1"/>
  <c r="E5" i="1"/>
  <c r="D5" i="1"/>
  <c r="C5" i="1"/>
</calcChain>
</file>

<file path=xl/sharedStrings.xml><?xml version="1.0" encoding="utf-8"?>
<sst xmlns="http://schemas.openxmlformats.org/spreadsheetml/2006/main" count="111" uniqueCount="87">
  <si>
    <t>Description</t>
  </si>
  <si>
    <t>Designator</t>
  </si>
  <si>
    <t>Quantity</t>
  </si>
  <si>
    <t>U3</t>
  </si>
  <si>
    <t>XRP2997</t>
  </si>
  <si>
    <t>U2</t>
  </si>
  <si>
    <t>U1</t>
  </si>
  <si>
    <t>100k 0.1%</t>
  </si>
  <si>
    <t>R4, R7</t>
  </si>
  <si>
    <t>R1, R2, R3, R5, R6, R8, R9, R10, R11, R12, R13, R14</t>
  </si>
  <si>
    <t>FDMC8200</t>
  </si>
  <si>
    <t>Q1</t>
  </si>
  <si>
    <t>2.2uH</t>
  </si>
  <si>
    <t>L1</t>
  </si>
  <si>
    <t>2.2nF</t>
  </si>
  <si>
    <t>CS1, CS2, CS3, CS4</t>
  </si>
  <si>
    <t>68uF</t>
  </si>
  <si>
    <t>1uF</t>
  </si>
  <si>
    <t>10uF</t>
  </si>
  <si>
    <t>47uF</t>
  </si>
  <si>
    <t>4.7uF</t>
  </si>
  <si>
    <t>100uF</t>
  </si>
  <si>
    <t>22uF</t>
  </si>
  <si>
    <t>C3</t>
  </si>
  <si>
    <t>100nF</t>
  </si>
  <si>
    <t>2.2uF</t>
  </si>
  <si>
    <t>C1, C12</t>
  </si>
  <si>
    <t>Value</t>
  </si>
  <si>
    <t>P/N</t>
  </si>
  <si>
    <t>Manufacturer</t>
  </si>
  <si>
    <t>XRP7724</t>
  </si>
  <si>
    <t>Exar</t>
  </si>
  <si>
    <t>Dual NFET</t>
  </si>
  <si>
    <t>Fairchild</t>
  </si>
  <si>
    <t>Ceramic Capacitor</t>
  </si>
  <si>
    <t>Infineon</t>
  </si>
  <si>
    <t>NFET</t>
  </si>
  <si>
    <t>`</t>
  </si>
  <si>
    <t>C33, C38, C42</t>
  </si>
  <si>
    <t>C2, C7, C13, C20, C21, C25, C27, C31</t>
  </si>
  <si>
    <t>C5, C14, C34</t>
  </si>
  <si>
    <t>C15, C46</t>
  </si>
  <si>
    <t>R18</t>
  </si>
  <si>
    <t>C18, C37</t>
  </si>
  <si>
    <t>L2, L5, L6, L7</t>
  </si>
  <si>
    <t>R15, R16, R17</t>
  </si>
  <si>
    <t>C4, C23, C29, C45</t>
  </si>
  <si>
    <t>R19</t>
  </si>
  <si>
    <t>C35, C40, C44</t>
  </si>
  <si>
    <t>C6, C9, C10, C17, C26</t>
  </si>
  <si>
    <t>C32, C36, C41</t>
  </si>
  <si>
    <t>C8, C11, C16, C19, C24, C30</t>
  </si>
  <si>
    <t>C39, C43</t>
  </si>
  <si>
    <t>Q3</t>
  </si>
  <si>
    <t>U4</t>
  </si>
  <si>
    <t>.1uF</t>
  </si>
  <si>
    <t>10k</t>
  </si>
  <si>
    <t>12.3R</t>
  </si>
  <si>
    <t>1R</t>
  </si>
  <si>
    <t>22k</t>
  </si>
  <si>
    <t>29.4R</t>
  </si>
  <si>
    <t>4.7nF</t>
  </si>
  <si>
    <t>47nF</t>
  </si>
  <si>
    <t>XR71211</t>
  </si>
  <si>
    <t>XR77103</t>
  </si>
  <si>
    <t>Resistor</t>
  </si>
  <si>
    <t>Resistor (0603)</t>
  </si>
  <si>
    <t>DDR Termination Regulator</t>
  </si>
  <si>
    <t>Low Voltage LDO</t>
  </si>
  <si>
    <t>Programmable Triple Buck Regulator</t>
  </si>
  <si>
    <t>Programmable Quad Buck Controller</t>
  </si>
  <si>
    <t>Dual N FET</t>
  </si>
  <si>
    <t>Bill Of Materials : Exar Xilinx US+ (MGT)</t>
  </si>
  <si>
    <t>Inductor (6A)</t>
  </si>
  <si>
    <t>L3, L4</t>
  </si>
  <si>
    <t>Q4, Q5</t>
  </si>
  <si>
    <t>C22, C28</t>
  </si>
  <si>
    <t>C22-1, C28-1</t>
  </si>
  <si>
    <t>Composite made of C22/28-1,C22/28-2.C22/28-3,etc</t>
  </si>
  <si>
    <t>Composite made of C3-1,C3-2.C3-3,etc</t>
  </si>
  <si>
    <t>Tant Polymer Capacitor (5mR esr)</t>
  </si>
  <si>
    <t>Icore (max)</t>
  </si>
  <si>
    <t>Select Xilinx Family</t>
  </si>
  <si>
    <t>Imgtavtt</t>
  </si>
  <si>
    <t>Imgtavcc</t>
  </si>
  <si>
    <t>ZU2 ZU3</t>
  </si>
  <si>
    <t>R20, R21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</si>
</sst>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4"/>
      <color rgb="FF000000"/>
      <name val="Arial"/>
      <family val="2"/>
    </font>
    <font>
      <b/>
      <sz val="8"/>
      <color rgb="FF000000"/>
      <name val="Segoe UI"/>
      <family val="2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ont="1" applyBorder="1"/>
    <xf numFmtId="0" fontId="0" fillId="0" borderId="0" xfId="0" applyFont="1"/>
    <xf numFmtId="0" fontId="0" fillId="0" borderId="0" xfId="0" applyFont="1" applyBorder="1" applyAlignment="1">
      <alignment wrapText="1"/>
    </xf>
    <xf numFmtId="0" fontId="3" fillId="2" borderId="1" xfId="0" quotePrefix="1" applyFont="1" applyFill="1" applyBorder="1" applyAlignment="1" applyProtection="1">
      <alignment horizontal="center"/>
      <protection hidden="1"/>
    </xf>
    <xf numFmtId="0" fontId="1" fillId="0" borderId="1" xfId="0" quotePrefix="1" applyFont="1" applyBorder="1" applyProtection="1">
      <protection hidden="1"/>
    </xf>
    <xf numFmtId="0" fontId="1" fillId="0" borderId="1" xfId="0" quotePrefix="1" applyFont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0" fillId="0" borderId="0" xfId="0" applyAlignment="1">
      <alignment horizontal="center"/>
    </xf>
    <xf numFmtId="0" fontId="1" fillId="0" borderId="1" xfId="0" quotePrefix="1" applyNumberFormat="1" applyFont="1" applyBorder="1" applyAlignment="1" applyProtection="1">
      <alignment horizontal="center"/>
      <protection hidden="1"/>
    </xf>
    <xf numFmtId="0" fontId="1" fillId="0" borderId="0" xfId="0" quotePrefix="1" applyFont="1" applyBorder="1" applyProtection="1">
      <protection hidden="1"/>
    </xf>
    <xf numFmtId="0" fontId="1" fillId="0" borderId="0" xfId="0" quotePrefix="1" applyFont="1" applyBorder="1" applyAlignment="1" applyProtection="1">
      <alignment horizontal="center"/>
      <protection hidden="1"/>
    </xf>
    <xf numFmtId="0" fontId="1" fillId="0" borderId="0" xfId="0" applyFont="1" applyFill="1" applyBorder="1" applyProtection="1">
      <protection hidden="1"/>
    </xf>
    <xf numFmtId="0" fontId="1" fillId="0" borderId="1" xfId="0" quotePrefix="1" applyFont="1" applyBorder="1"/>
    <xf numFmtId="0" fontId="1" fillId="0" borderId="6" xfId="0" quotePrefix="1" applyFont="1" applyBorder="1" applyProtection="1">
      <protection hidden="1"/>
    </xf>
    <xf numFmtId="0" fontId="0" fillId="0" borderId="0" xfId="0" applyBorder="1" applyAlignment="1">
      <alignment horizontal="center"/>
    </xf>
    <xf numFmtId="0" fontId="1" fillId="0" borderId="5" xfId="0" quotePrefix="1" applyFont="1" applyBorder="1" applyAlignment="1" applyProtection="1">
      <alignment horizontal="center"/>
      <protection hidden="1"/>
    </xf>
    <xf numFmtId="0" fontId="1" fillId="0" borderId="7" xfId="0" applyFont="1" applyFill="1" applyBorder="1"/>
    <xf numFmtId="0" fontId="1" fillId="0" borderId="7" xfId="0" applyFont="1" applyFill="1" applyBorder="1" applyProtection="1">
      <protection hidden="1"/>
    </xf>
    <xf numFmtId="0" fontId="0" fillId="0" borderId="0" xfId="0" applyFont="1" applyBorder="1" applyAlignment="1">
      <alignment wrapText="1"/>
    </xf>
    <xf numFmtId="0" fontId="2" fillId="3" borderId="4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center" wrapText="1"/>
    </xf>
    <xf numFmtId="0" fontId="0" fillId="0" borderId="4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5" fillId="0" borderId="0" xfId="0" applyFont="1"/>
    <xf numFmtId="0" fontId="4" fillId="0" borderId="0" xfId="0" applyFont="1" applyBorder="1" applyAlignment="1">
      <alignment horizontal="center" wrapText="1"/>
    </xf>
    <xf numFmtId="0" fontId="1" fillId="0" borderId="1" xfId="0" quotePrefix="1" applyFont="1" applyFill="1" applyBorder="1" applyProtection="1">
      <protection hidden="1"/>
    </xf>
    <xf numFmtId="0" fontId="5" fillId="0" borderId="0" xfId="0" applyFont="1" applyBorder="1" applyAlignment="1">
      <alignment horizontal="center" wrapText="1"/>
    </xf>
    <xf numFmtId="0" fontId="1" fillId="0" borderId="1" xfId="0" quotePrefix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6" xfId="0" quotePrefix="1" applyFont="1" applyBorder="1" applyAlignment="1">
      <alignment horizontal="center"/>
    </xf>
    <xf numFmtId="0" fontId="0" fillId="0" borderId="0" xfId="0" applyFont="1" applyBorder="1" applyAlignment="1">
      <alignment horizontal="center" wrapText="1"/>
    </xf>
    <xf numFmtId="0" fontId="4" fillId="4" borderId="0" xfId="0" applyFont="1" applyFill="1" applyBorder="1" applyAlignment="1" applyProtection="1">
      <alignment horizontal="center" wrapText="1"/>
      <protection locked="0"/>
    </xf>
    <xf numFmtId="0" fontId="1" fillId="0" borderId="1" xfId="0" applyFont="1" applyBorder="1" applyAlignment="1">
      <alignment horizontal="center"/>
    </xf>
    <xf numFmtId="0" fontId="0" fillId="0" borderId="2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2" fillId="0" borderId="2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1740477</xdr:colOff>
      <xdr:row>0</xdr:row>
      <xdr:rowOff>652679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40477" cy="6526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abSelected="1" zoomScale="110" zoomScaleNormal="110" workbookViewId="0">
      <selection activeCell="H13" sqref="H13"/>
    </sheetView>
  </sheetViews>
  <sheetFormatPr defaultRowHeight="15" x14ac:dyDescent="0.25"/>
  <cols>
    <col min="1" max="1" width="37" customWidth="1"/>
    <col min="2" max="2" width="22.7109375" style="8" customWidth="1"/>
    <col min="3" max="3" width="18" style="8" customWidth="1"/>
    <col min="4" max="4" width="14.28515625" style="8" customWidth="1"/>
    <col min="5" max="5" width="14.7109375" style="8" customWidth="1"/>
    <col min="6" max="6" width="37.5703125" customWidth="1"/>
  </cols>
  <sheetData>
    <row r="1" spans="1:10" s="2" customFormat="1" ht="54.75" customHeight="1" x14ac:dyDescent="0.25">
      <c r="A1" s="37"/>
      <c r="B1" s="38"/>
      <c r="C1" s="38"/>
      <c r="D1" s="38"/>
      <c r="E1" s="38"/>
      <c r="F1" s="3"/>
      <c r="G1" s="1"/>
      <c r="H1" s="1"/>
      <c r="I1" s="1"/>
      <c r="J1" s="1"/>
    </row>
    <row r="2" spans="1:10" s="2" customFormat="1" ht="18" customHeight="1" x14ac:dyDescent="0.25">
      <c r="A2" s="39" t="s">
        <v>72</v>
      </c>
      <c r="B2" s="40"/>
      <c r="C2" s="40"/>
      <c r="D2" s="40"/>
      <c r="E2" s="40"/>
      <c r="F2" s="40"/>
      <c r="G2" s="1"/>
      <c r="H2" s="1"/>
      <c r="I2" s="1"/>
      <c r="J2" s="1"/>
    </row>
    <row r="3" spans="1:10" s="2" customFormat="1" ht="18" customHeight="1" x14ac:dyDescent="0.25">
      <c r="A3" s="20"/>
      <c r="B3" s="21"/>
      <c r="C3" s="21"/>
      <c r="D3" s="21"/>
      <c r="E3" s="21"/>
      <c r="F3" s="21"/>
      <c r="G3" s="1"/>
      <c r="H3" s="1"/>
      <c r="I3" s="1"/>
      <c r="J3" s="1"/>
    </row>
    <row r="4" spans="1:10" s="2" customFormat="1" x14ac:dyDescent="0.25">
      <c r="A4" s="22"/>
      <c r="B4" s="31"/>
      <c r="C4" s="27" t="s">
        <v>81</v>
      </c>
      <c r="D4" s="29" t="s">
        <v>83</v>
      </c>
      <c r="E4" s="24" t="s">
        <v>84</v>
      </c>
      <c r="F4" s="19"/>
      <c r="G4" s="1"/>
      <c r="H4" s="1"/>
      <c r="I4" s="1"/>
      <c r="J4" s="1"/>
    </row>
    <row r="5" spans="1:10" s="2" customFormat="1" x14ac:dyDescent="0.25">
      <c r="A5" s="23" t="s">
        <v>82</v>
      </c>
      <c r="B5" s="32" t="s">
        <v>85</v>
      </c>
      <c r="C5" s="25" t="str">
        <f>IF(B5="ZU2 ZU3","8A",IF(B5="ZU4 ZU5","16A",IF(B5="ZU6 ZU7 ZU9","25A",IF(B5="ZU11 ZU15 ZU17 ZU19","35A"))))</f>
        <v>8A</v>
      </c>
      <c r="D5" s="25" t="str">
        <f>IF(B5="ZU2 ZU3","3A",IF(B5="ZU4 ZU5","3A",IF(B5="ZU6 ZU7 ZU9","3A",IF(B5="ZU11 ZU15 ZU17 ZU19","10A"))))</f>
        <v>3A</v>
      </c>
      <c r="E5" s="25" t="str">
        <f>IF(B5="ZU2 ZU3","3A",IF(B5="ZU4 ZU5","3A",IF(B5="ZU6 ZU7 ZU9","3A",IF(B5="ZU11 ZU15 ZU17 ZU19","10A"))))</f>
        <v>3A</v>
      </c>
      <c r="F5" s="19"/>
      <c r="G5" s="1"/>
      <c r="H5" s="1"/>
      <c r="I5" s="1"/>
      <c r="J5" s="1"/>
    </row>
    <row r="6" spans="1:10" s="2" customFormat="1" x14ac:dyDescent="0.25">
      <c r="A6" s="34"/>
      <c r="B6" s="35"/>
      <c r="C6" s="35"/>
      <c r="D6" s="35"/>
      <c r="E6" s="35"/>
      <c r="F6" s="36"/>
      <c r="G6" s="1"/>
      <c r="H6" s="1"/>
      <c r="I6" s="1"/>
      <c r="J6" s="1"/>
    </row>
    <row r="7" spans="1:10" ht="16.5" customHeight="1" x14ac:dyDescent="0.25">
      <c r="A7" s="4" t="s">
        <v>1</v>
      </c>
      <c r="B7" s="4" t="s">
        <v>2</v>
      </c>
      <c r="C7" s="4" t="s">
        <v>28</v>
      </c>
      <c r="D7" s="4" t="s">
        <v>27</v>
      </c>
      <c r="E7" s="4" t="s">
        <v>29</v>
      </c>
      <c r="F7" s="4" t="s">
        <v>0</v>
      </c>
    </row>
    <row r="8" spans="1:10" ht="18" customHeight="1" x14ac:dyDescent="0.25">
      <c r="A8" s="13" t="s">
        <v>54</v>
      </c>
      <c r="B8" s="33">
        <v>1</v>
      </c>
      <c r="C8" s="28" t="s">
        <v>63</v>
      </c>
      <c r="D8" s="28"/>
      <c r="E8" s="6" t="s">
        <v>31</v>
      </c>
      <c r="F8" s="5" t="s">
        <v>68</v>
      </c>
    </row>
    <row r="9" spans="1:10" x14ac:dyDescent="0.25">
      <c r="A9" s="13" t="s">
        <v>3</v>
      </c>
      <c r="B9" s="33">
        <v>1</v>
      </c>
      <c r="C9" s="28" t="s">
        <v>64</v>
      </c>
      <c r="D9" s="28"/>
      <c r="E9" s="6" t="s">
        <v>31</v>
      </c>
      <c r="F9" s="5" t="s">
        <v>69</v>
      </c>
    </row>
    <row r="10" spans="1:10" x14ac:dyDescent="0.25">
      <c r="A10" s="13" t="s">
        <v>5</v>
      </c>
      <c r="B10" s="33">
        <v>1</v>
      </c>
      <c r="C10" s="28" t="s">
        <v>4</v>
      </c>
      <c r="D10" s="28"/>
      <c r="E10" s="6" t="s">
        <v>31</v>
      </c>
      <c r="F10" s="17" t="s">
        <v>67</v>
      </c>
    </row>
    <row r="11" spans="1:10" x14ac:dyDescent="0.25">
      <c r="A11" s="13" t="s">
        <v>6</v>
      </c>
      <c r="B11" s="33">
        <v>1</v>
      </c>
      <c r="C11" s="28" t="s">
        <v>30</v>
      </c>
      <c r="D11" s="28"/>
      <c r="E11" s="6" t="s">
        <v>31</v>
      </c>
      <c r="F11" s="5" t="s">
        <v>70</v>
      </c>
    </row>
    <row r="12" spans="1:10" x14ac:dyDescent="0.25">
      <c r="A12" s="13" t="s">
        <v>86</v>
      </c>
      <c r="B12" s="33">
        <v>1</v>
      </c>
      <c r="C12" s="6"/>
      <c r="D12" s="28" t="s">
        <v>56</v>
      </c>
      <c r="E12" s="6"/>
      <c r="F12" s="5" t="s">
        <v>65</v>
      </c>
    </row>
    <row r="13" spans="1:10" x14ac:dyDescent="0.25">
      <c r="A13" s="13" t="s">
        <v>47</v>
      </c>
      <c r="B13" s="33">
        <v>1</v>
      </c>
      <c r="C13" s="6"/>
      <c r="D13" s="28" t="s">
        <v>60</v>
      </c>
      <c r="E13" s="6" t="s">
        <v>33</v>
      </c>
      <c r="F13" s="5" t="s">
        <v>65</v>
      </c>
    </row>
    <row r="14" spans="1:10" x14ac:dyDescent="0.25">
      <c r="A14" s="13" t="s">
        <v>42</v>
      </c>
      <c r="B14" s="33">
        <v>1</v>
      </c>
      <c r="C14" s="6"/>
      <c r="D14" s="28" t="s">
        <v>57</v>
      </c>
      <c r="E14" s="6"/>
      <c r="F14" s="5" t="s">
        <v>65</v>
      </c>
    </row>
    <row r="15" spans="1:10" x14ac:dyDescent="0.25">
      <c r="A15" s="13" t="s">
        <v>45</v>
      </c>
      <c r="B15" s="33">
        <v>3</v>
      </c>
      <c r="C15" s="6"/>
      <c r="D15" s="28" t="s">
        <v>59</v>
      </c>
      <c r="E15" s="6"/>
      <c r="F15" s="5" t="s">
        <v>65</v>
      </c>
    </row>
    <row r="16" spans="1:10" x14ac:dyDescent="0.25">
      <c r="A16" s="13" t="s">
        <v>8</v>
      </c>
      <c r="B16" s="33">
        <v>2</v>
      </c>
      <c r="C16" s="6"/>
      <c r="D16" s="28" t="s">
        <v>7</v>
      </c>
      <c r="E16" s="6"/>
      <c r="F16" s="5" t="s">
        <v>65</v>
      </c>
    </row>
    <row r="17" spans="1:6" x14ac:dyDescent="0.25">
      <c r="A17" s="13" t="s">
        <v>9</v>
      </c>
      <c r="B17" s="33">
        <v>12</v>
      </c>
      <c r="C17" s="6"/>
      <c r="D17" s="28" t="s">
        <v>58</v>
      </c>
      <c r="E17" s="6"/>
      <c r="F17" s="5" t="s">
        <v>66</v>
      </c>
    </row>
    <row r="18" spans="1:6" x14ac:dyDescent="0.25">
      <c r="A18" s="5" t="s">
        <v>11</v>
      </c>
      <c r="B18" s="7"/>
      <c r="C18" s="9" t="str">
        <f>IF(B5="ZU2 ZU3","FDPC8014S",IF(B5="ZU4 ZU5","FDMS36205",IF(B5="ZU6 ZU7 ZU9","CSD17304Q3",IF(B5="ZU11 ZU15 ZU17 ZU19","CSD17304Q4"))))</f>
        <v>FDPC8014S</v>
      </c>
      <c r="D18" s="6"/>
      <c r="E18" s="6" t="str">
        <f>IF(B5="ZU2 ZU3","Fairchild",IF(B5="ZU4 ZU5","Fairchild",IF(B5="ZU6 ZU7 ZU9","TI",IF(B5="ZU11 ZU15 ZU17 ZU19","TI"))))</f>
        <v>Fairchild</v>
      </c>
      <c r="F18" s="5" t="str">
        <f>IF(B5="ZU2 ZU3","Dual NFET",IF(B5="ZU4 ZU5","Dual NFET",IF(B5="ZU6 ZU7 ZU9","NFET",IF(B5="ZU11 ZU15 ZU17 ZU19","NFET"))))</f>
        <v>Dual NFET</v>
      </c>
    </row>
    <row r="19" spans="1:6" x14ac:dyDescent="0.25">
      <c r="A19" s="5" t="str">
        <f>IF(B5="ZU2 ZU3","",IF(B5="ZU4 ZU5","",IF(B5="ZU6 ZU7 ZU9","Q2",IF(B5="ZU11 ZU15 ZU17 ZU19","Q2"))))</f>
        <v/>
      </c>
      <c r="B19" s="7" t="str">
        <f>IF(B5="ZU2 ZU3","",IF(B5="ZU4 ZU5","",IF(B5="ZU6 ZU7 ZU9","1",IF(B5="ZU11 ZU15 ZU17 ZU19","1"))))</f>
        <v/>
      </c>
      <c r="C19" s="6" t="str">
        <f>IF(B5="ZU2 ZU3","",IF(B5="ZU4 ZU5","",IF(B5="ZU6 ZU7 ZU9","BSC009NE2LS",IF(B5="ZU11 ZU15 ZU17 ZU19","BSC009NE2LS"))))</f>
        <v/>
      </c>
      <c r="D19" s="6"/>
      <c r="E19" s="6" t="s">
        <v>35</v>
      </c>
      <c r="F19" s="5" t="s">
        <v>36</v>
      </c>
    </row>
    <row r="20" spans="1:6" x14ac:dyDescent="0.25">
      <c r="A20" s="13" t="s">
        <v>53</v>
      </c>
      <c r="B20" s="33">
        <v>1</v>
      </c>
      <c r="C20" s="6"/>
      <c r="D20" s="28" t="s">
        <v>10</v>
      </c>
      <c r="E20" s="6"/>
      <c r="F20" s="5" t="s">
        <v>71</v>
      </c>
    </row>
    <row r="21" spans="1:6" x14ac:dyDescent="0.25">
      <c r="A21" s="5" t="s">
        <v>75</v>
      </c>
      <c r="B21" s="7">
        <v>2</v>
      </c>
      <c r="C21" s="9" t="str">
        <f>IF(B5="ZU2 ZU3","FDMC8200S",IF(B5="ZU4 ZU5","FDMC8200S",IF(B5="ZU6 ZU7 ZU9","FDMC8200S",IF(B5="ZU11 ZU15 ZU17 ZU19","FDPC8014S"))))</f>
        <v>FDMC8200S</v>
      </c>
      <c r="D21" s="6"/>
      <c r="E21" s="6" t="s">
        <v>33</v>
      </c>
      <c r="F21" s="5" t="s">
        <v>32</v>
      </c>
    </row>
    <row r="22" spans="1:6" x14ac:dyDescent="0.25">
      <c r="A22" s="5" t="s">
        <v>13</v>
      </c>
      <c r="B22" s="7">
        <v>1</v>
      </c>
      <c r="C22" s="6"/>
      <c r="D22" s="6" t="str">
        <f>IF(B5="ZU2 ZU3","0.56uH",IF(B5="ZU4 ZU5","0.22uH",IF(B5="ZU6 ZU7 ZU9","0.18uH",IF(B5="ZU11 ZU15 ZU17 ZU19","0.15uH"))))</f>
        <v>0.56uH</v>
      </c>
      <c r="E22" s="6"/>
      <c r="F22" s="5" t="str">
        <f>IF(B5="ZU2 ZU3","Inductor (18A)",IF(B5="ZU4 ZU5","Inductor (33A)",IF(B5="ZU6 ZU7 ZU9","Inductor (50A)",IF(B5="ZU11 ZU15 ZU17 ZU19","Inductor (80A)"))))</f>
        <v>Inductor (18A)</v>
      </c>
    </row>
    <row r="23" spans="1:6" x14ac:dyDescent="0.25">
      <c r="A23" s="13" t="s">
        <v>44</v>
      </c>
      <c r="B23" s="33">
        <v>4</v>
      </c>
      <c r="C23" s="6"/>
      <c r="D23" s="28" t="s">
        <v>12</v>
      </c>
      <c r="E23" s="6"/>
      <c r="F23" s="5" t="s">
        <v>73</v>
      </c>
    </row>
    <row r="24" spans="1:6" x14ac:dyDescent="0.25">
      <c r="A24" s="5" t="s">
        <v>74</v>
      </c>
      <c r="B24" s="7">
        <v>2</v>
      </c>
      <c r="C24" s="6"/>
      <c r="D24" s="6" t="str">
        <f>IF(B5="ZU2 ZU3","2uH",IF(B5="ZU4 ZU5","2uH",IF(B5="ZU6 ZU7 ZU9","2uH",IF(B5="ZU11 ZU15 ZU17 ZU19","0.47uH"))))</f>
        <v>2uH</v>
      </c>
      <c r="E24" s="6"/>
      <c r="F24" s="5" t="str">
        <f>IF(B5="ZU2 ZU3","Inductor (7A)",IF(B5="ZU4 ZU5","Inductor (7A)",IF(B5="ZU6 ZU7 ZU9","Inductor (7A)",IF(B5="ZU11 ZU15 ZU17 ZU19","Inductor (21A)"))))</f>
        <v>Inductor (7A)</v>
      </c>
    </row>
    <row r="25" spans="1:6" x14ac:dyDescent="0.25">
      <c r="A25" s="13" t="s">
        <v>15</v>
      </c>
      <c r="B25" s="33">
        <v>4</v>
      </c>
      <c r="C25" s="6"/>
      <c r="D25" s="28" t="s">
        <v>14</v>
      </c>
      <c r="E25" s="6"/>
      <c r="F25" s="5" t="s">
        <v>34</v>
      </c>
    </row>
    <row r="26" spans="1:6" x14ac:dyDescent="0.25">
      <c r="A26" s="13" t="s">
        <v>52</v>
      </c>
      <c r="B26" s="33">
        <v>2</v>
      </c>
      <c r="C26" s="6"/>
      <c r="D26" s="28" t="s">
        <v>16</v>
      </c>
      <c r="E26" s="6"/>
      <c r="F26" s="5" t="s">
        <v>34</v>
      </c>
    </row>
    <row r="27" spans="1:6" x14ac:dyDescent="0.25">
      <c r="A27" s="13" t="s">
        <v>48</v>
      </c>
      <c r="B27" s="33">
        <v>3</v>
      </c>
      <c r="C27" s="6"/>
      <c r="D27" s="28" t="s">
        <v>61</v>
      </c>
      <c r="E27" s="6"/>
      <c r="F27" s="5" t="s">
        <v>34</v>
      </c>
    </row>
    <row r="28" spans="1:6" x14ac:dyDescent="0.25">
      <c r="A28" s="13" t="s">
        <v>38</v>
      </c>
      <c r="B28" s="33">
        <v>3</v>
      </c>
      <c r="C28" s="6"/>
      <c r="D28" s="28" t="s">
        <v>55</v>
      </c>
      <c r="E28" s="6"/>
      <c r="F28" s="5" t="s">
        <v>34</v>
      </c>
    </row>
    <row r="29" spans="1:6" x14ac:dyDescent="0.25">
      <c r="A29" s="13" t="s">
        <v>50</v>
      </c>
      <c r="B29" s="33">
        <v>3</v>
      </c>
      <c r="C29" s="11"/>
      <c r="D29" s="28" t="s">
        <v>62</v>
      </c>
      <c r="E29" s="11"/>
      <c r="F29" s="5" t="s">
        <v>34</v>
      </c>
    </row>
    <row r="30" spans="1:6" x14ac:dyDescent="0.25">
      <c r="A30" s="26" t="s">
        <v>76</v>
      </c>
      <c r="B30" s="7"/>
      <c r="C30" s="6"/>
      <c r="D30" s="6" t="str">
        <f>IF(B5="ZU2 ZU3","100uF 4mΩ esr",IF(B5="ZU4 ZU5","100uF 4mΩ esr",IF(B5="ZU6 ZU7 ZU9","100uF 4mΩ esr",IF(B5="ZU11 ZU15 ZU17 ZU19","600uF 3mΩ esr"))))</f>
        <v>100uF 4mΩ esr</v>
      </c>
      <c r="E30" s="6"/>
      <c r="F30" s="5" t="s">
        <v>78</v>
      </c>
    </row>
    <row r="31" spans="1:6" x14ac:dyDescent="0.25">
      <c r="A31" s="5" t="s">
        <v>77</v>
      </c>
      <c r="B31" s="7">
        <v>2</v>
      </c>
      <c r="C31" s="6"/>
      <c r="D31" s="8" t="s">
        <v>21</v>
      </c>
      <c r="E31" s="6"/>
      <c r="F31" s="18" t="s">
        <v>34</v>
      </c>
    </row>
    <row r="32" spans="1:6" x14ac:dyDescent="0.25">
      <c r="A32" s="5" t="str">
        <f>IF(B5="ZU2 ZU3","",IF(B5="ZU4 ZU5","",IF(B5="ZU6 ZU7 ZU9","",IF(B5="ZU11 ZU15 ZU17 ZU19","C22-2, C28-2"))))</f>
        <v/>
      </c>
      <c r="B32" s="7" t="str">
        <f>IF(B5="ZU2 ZU3","",IF(B5="ZU4 ZU5","",IF(B5="ZU6 ZU7 ZU9","",IF(B5="ZU11 ZU15 ZU17 ZU19","2"))))</f>
        <v/>
      </c>
      <c r="C32" s="6"/>
      <c r="D32" s="6" t="str">
        <f>IF(B5="ZU2 ZU3","",IF(B5="ZU4 ZU5","",IF(B5="ZU6 ZU7 ZU9","",IF(B5="ZU11 ZU15 ZU17 ZU19","470uF"))))</f>
        <v/>
      </c>
      <c r="E32" s="6"/>
      <c r="F32" s="5" t="str">
        <f>IF(B5="ZU2 ZU3","",IF(B5="ZU4 ZU5","",IF(B5="ZU6 ZU7 ZU9","",IF(B5="ZU11 ZU15 ZU17 ZU19","Tant Polymer Capacitor (5mR esr)"))))</f>
        <v/>
      </c>
    </row>
    <row r="33" spans="1:6" x14ac:dyDescent="0.25">
      <c r="A33" s="13" t="s">
        <v>43</v>
      </c>
      <c r="B33" s="33">
        <v>2</v>
      </c>
      <c r="C33" s="11"/>
      <c r="D33" s="28" t="s">
        <v>17</v>
      </c>
      <c r="E33" s="11"/>
      <c r="F33" s="5" t="s">
        <v>34</v>
      </c>
    </row>
    <row r="34" spans="1:6" x14ac:dyDescent="0.25">
      <c r="A34" s="13" t="s">
        <v>41</v>
      </c>
      <c r="B34" s="33">
        <v>2</v>
      </c>
      <c r="D34" s="28" t="s">
        <v>18</v>
      </c>
      <c r="F34" s="5" t="s">
        <v>34</v>
      </c>
    </row>
    <row r="35" spans="1:6" x14ac:dyDescent="0.25">
      <c r="A35" s="13" t="s">
        <v>51</v>
      </c>
      <c r="B35" s="33">
        <v>6</v>
      </c>
      <c r="D35" s="28" t="s">
        <v>19</v>
      </c>
      <c r="F35" s="5" t="s">
        <v>34</v>
      </c>
    </row>
    <row r="36" spans="1:6" x14ac:dyDescent="0.25">
      <c r="A36" s="13" t="s">
        <v>49</v>
      </c>
      <c r="B36" s="33">
        <v>5</v>
      </c>
      <c r="D36" s="28" t="s">
        <v>20</v>
      </c>
      <c r="F36" s="5" t="s">
        <v>34</v>
      </c>
    </row>
    <row r="37" spans="1:6" x14ac:dyDescent="0.25">
      <c r="A37" s="13" t="s">
        <v>40</v>
      </c>
      <c r="B37" s="33">
        <v>3</v>
      </c>
      <c r="C37" s="28"/>
      <c r="D37" s="28" t="s">
        <v>21</v>
      </c>
      <c r="F37" s="5" t="s">
        <v>34</v>
      </c>
    </row>
    <row r="38" spans="1:6" x14ac:dyDescent="0.25">
      <c r="A38" s="13" t="s">
        <v>46</v>
      </c>
      <c r="B38" s="33">
        <v>4</v>
      </c>
      <c r="C38" s="28"/>
      <c r="D38" s="28" t="s">
        <v>22</v>
      </c>
      <c r="F38" s="5" t="s">
        <v>34</v>
      </c>
    </row>
    <row r="39" spans="1:6" x14ac:dyDescent="0.25">
      <c r="A39" s="26" t="s">
        <v>23</v>
      </c>
      <c r="B39" s="7"/>
      <c r="C39" s="6"/>
      <c r="D39" s="6" t="str">
        <f>IF(B5="ZU2 ZU3","600uF 3mΩ esr",IF(B5="ZU4 ZU5","1200uF 1.6mΩ esr",IF(B5="ZU6 ZU7 ZU9","1800uF 1.2mΩ esr",IF(B5="ZU11 ZU15 ZU17 ZU19","2600uF 0.9mΩ esr"))))</f>
        <v>600uF 3mΩ esr</v>
      </c>
      <c r="E39" s="6"/>
      <c r="F39" s="5" t="s">
        <v>79</v>
      </c>
    </row>
    <row r="40" spans="1:6" x14ac:dyDescent="0.25">
      <c r="A40" s="5" t="str">
        <f>IF(B5="ZU2 ZU3","C3-1",IF(B5="ZU4 ZU5","C3-1, C3-3",IF(B5="ZU6 ZU7 ZU9","C3-1,C3-3,C3-5",IF(B5="ZU11 ZU15 ZU17 ZU19","C3-1,C3-3,C3-5"))))</f>
        <v>C3-1</v>
      </c>
      <c r="B40" s="7" t="str">
        <f>IF(B5="ZU2 ZU3","1",IF(B5="ZU4 ZU5","2",IF(B5="ZU6 ZU7 ZU9","3",IF(B5="ZU11 ZU15 ZU17 ZU19","3"))))</f>
        <v>1</v>
      </c>
      <c r="C40" s="6"/>
      <c r="D40" s="6" t="s">
        <v>21</v>
      </c>
      <c r="E40" s="6"/>
      <c r="F40" s="5" t="s">
        <v>34</v>
      </c>
    </row>
    <row r="41" spans="1:6" x14ac:dyDescent="0.25">
      <c r="A41" s="5" t="str">
        <f>IF(B5="ZU2 ZU3","C3-2",IF(B5="ZU4 ZU5","C3-2, C3-4, C3-6",IF(B5="ZU6 ZU7 ZU9","C3-2, C3-4, C3-6",IF(B5="ZU11 ZU15 ZU17 ZU19","C3-2, C3-4, C3-6, C3-8, C3-10"))))</f>
        <v>C3-2</v>
      </c>
      <c r="B41" s="7" t="str">
        <f>IF(B5="ZU2 ZU3","1",IF(B5="ZU4 ZU5","3",IF(B5="ZU6 ZU7 ZU9","3",IF(B5="ZU11 ZU15 ZU17 ZU19","5"))))</f>
        <v>1</v>
      </c>
      <c r="C41" s="6"/>
      <c r="D41" s="6" t="str">
        <f>IF(B5="ZU2 ZU3","470uF",IF(B5="ZU4 ZU5","330uF",IF(B5="ZU6 ZU7 ZU9","470uF",IF(B5="ZU11 ZU15 ZU17 ZU19","470uF"))))</f>
        <v>470uF</v>
      </c>
      <c r="E41" s="6"/>
      <c r="F41" s="5" t="s">
        <v>80</v>
      </c>
    </row>
    <row r="42" spans="1:6" x14ac:dyDescent="0.25">
      <c r="A42" s="13" t="s">
        <v>39</v>
      </c>
      <c r="B42" s="33">
        <v>8</v>
      </c>
      <c r="C42" s="28"/>
      <c r="D42" s="30" t="s">
        <v>24</v>
      </c>
      <c r="E42" s="11"/>
      <c r="F42" s="14" t="s">
        <v>34</v>
      </c>
    </row>
    <row r="43" spans="1:6" x14ac:dyDescent="0.25">
      <c r="A43" s="13" t="s">
        <v>26</v>
      </c>
      <c r="B43" s="33">
        <v>2</v>
      </c>
      <c r="C43" s="28"/>
      <c r="D43" s="28" t="s">
        <v>25</v>
      </c>
      <c r="E43" s="16"/>
      <c r="F43" s="5" t="s">
        <v>34</v>
      </c>
    </row>
    <row r="44" spans="1:6" x14ac:dyDescent="0.25">
      <c r="A44" s="12" t="s">
        <v>37</v>
      </c>
      <c r="E44" s="15"/>
      <c r="F44" s="10"/>
    </row>
  </sheetData>
  <sheetProtection selectLockedCells="1"/>
  <dataConsolidate/>
  <mergeCells count="3">
    <mergeCell ref="A6:F6"/>
    <mergeCell ref="A1:E1"/>
    <mergeCell ref="A2:F2"/>
  </mergeCells>
  <dataValidations count="1">
    <dataValidation type="list" allowBlank="1" showInputMessage="1" showErrorMessage="1" sqref="B5">
      <formula1>"ZU2 ZU3,ZU4 ZU5,ZU6 ZU7 ZU9,ZU11 ZU15 ZU17 ZU19"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Xilinx US+ (non mgt)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Trevor Latham</dc:creator>
  <cp:lastModifiedBy>Trevor Latham</cp:lastModifiedBy>
  <dcterms:created xsi:type="dcterms:W3CDTF">2017-01-10T18:57:45Z</dcterms:created>
  <dcterms:modified xsi:type="dcterms:W3CDTF">2017-05-04T20:21:09Z</dcterms:modified>
</cp:coreProperties>
</file>